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 activeTab="1"/>
  </bookViews>
  <sheets>
    <sheet name="终端客户" sheetId="1" r:id="rId1"/>
    <sheet name="虚商-渠道-集成商" sheetId="2" r:id="rId2"/>
    <sheet name="关于我们" sheetId="3" r:id="rId3"/>
  </sheets>
  <calcPr calcId="144525" concurrentCalc="0"/>
</workbook>
</file>

<file path=xl/sharedStrings.xml><?xml version="1.0" encoding="utf-8"?>
<sst xmlns="http://schemas.openxmlformats.org/spreadsheetml/2006/main" count="103">
  <si>
    <t>类别</t>
  </si>
  <si>
    <t>分项</t>
  </si>
  <si>
    <t>手拨呼叫型</t>
  </si>
  <si>
    <t>本地自建呼叫中心</t>
  </si>
  <si>
    <t>云端自建呼叫中心</t>
  </si>
  <si>
    <t>呼叫中心托管/租用</t>
  </si>
  <si>
    <t>填写说明:
1.黄色背景部分由公式自动计算,无需填写;
2.根据实际情况,填写黑色部分数据即可;
3.0表示不存在或不关心；</t>
  </si>
  <si>
    <t>坐席人数</t>
  </si>
  <si>
    <t>其他人员人数</t>
  </si>
  <si>
    <t>坐席平均基本工资(元/月)</t>
  </si>
  <si>
    <t>其他人员平均工资(元/月)</t>
  </si>
  <si>
    <t>每月上班天数</t>
  </si>
  <si>
    <t>成单率(成交笔数/呼叫量)</t>
  </si>
  <si>
    <t>平均单笔税前毛利(元)</t>
  </si>
  <si>
    <t>平均税费比例</t>
  </si>
  <si>
    <t>销售提成比例(基于毛利)</t>
  </si>
  <si>
    <t>电价(元/千瓦时)</t>
  </si>
  <si>
    <t>电话费资费(元/分钟)</t>
  </si>
  <si>
    <t>员工电脑(元/台)</t>
  </si>
  <si>
    <t>电脑配备数量</t>
  </si>
  <si>
    <t>电脑功率(瓦)</t>
  </si>
  <si>
    <t>电脑运行时间(小时/天)</t>
  </si>
  <si>
    <t>服务器功率(瓦)</t>
  </si>
  <si>
    <t>网关功率(瓦)</t>
  </si>
  <si>
    <t>网关/服务器运行时间(小时/天)</t>
  </si>
  <si>
    <t>坐席配套工具(网关/话机/耳麦等)</t>
  </si>
  <si>
    <t>坐席平均单日呼叫量(次/天)</t>
  </si>
  <si>
    <t>坐席平均单日呼叫时长(分钟/天)</t>
  </si>
  <si>
    <t>硬件成本(一次性投入)</t>
  </si>
  <si>
    <t>合计</t>
  </si>
  <si>
    <t>电脑</t>
  </si>
  <si>
    <t>服务器</t>
  </si>
  <si>
    <t>中继网关(模拟/数字中继)</t>
  </si>
  <si>
    <t>网关+话机+耳麦等</t>
  </si>
  <si>
    <t>软件成本(一次性投入)</t>
  </si>
  <si>
    <t>呼叫中心系统</t>
  </si>
  <si>
    <t>配套软件(OS/DB/CRM等)</t>
  </si>
  <si>
    <t>运营费用(每月)</t>
  </si>
  <si>
    <t>场地</t>
  </si>
  <si>
    <t>宽带</t>
  </si>
  <si>
    <t>电力</t>
  </si>
  <si>
    <t>话费</t>
  </si>
  <si>
    <t>云服务器费用</t>
  </si>
  <si>
    <t>系统租用/服务费</t>
  </si>
  <si>
    <t>其它</t>
  </si>
  <si>
    <t>人力成本(每月)</t>
  </si>
  <si>
    <t>毛利(每月)</t>
  </si>
  <si>
    <t>税前毛利</t>
  </si>
  <si>
    <t>税费</t>
  </si>
  <si>
    <t>销售提成</t>
  </si>
  <si>
    <t>首年利润(万元)</t>
  </si>
  <si>
    <t>盈利后每年利润(万元)</t>
  </si>
  <si>
    <t>投资回收期(月)</t>
  </si>
  <si>
    <t>赚取话费型</t>
  </si>
  <si>
    <t>系统托管/租用型</t>
  </si>
  <si>
    <t>项目集成型</t>
  </si>
  <si>
    <t>坐席规模</t>
  </si>
  <si>
    <t>并发数</t>
  </si>
  <si>
    <t>每天有效工作时长(小时)</t>
  </si>
  <si>
    <t>毛利平均税费比例</t>
  </si>
  <si>
    <t>每百坐席平均投诉量(单/月)</t>
  </si>
  <si>
    <t>平均每单投诉处理时长(小时)</t>
  </si>
  <si>
    <t>投诉处理所需支持人力数量</t>
  </si>
  <si>
    <t>售后技术平均月薪(元)</t>
  </si>
  <si>
    <t>其他人员数量</t>
  </si>
  <si>
    <t>其他人员平均月薪(元)</t>
  </si>
  <si>
    <t>话费成本(元/分钟)</t>
  </si>
  <si>
    <t>话费售价(元/分钟)</t>
  </si>
  <si>
    <t>单台服务器能力(并发/台)</t>
  </si>
  <si>
    <t>所需服务器数量</t>
  </si>
  <si>
    <t>服务器单价(元/台)</t>
  </si>
  <si>
    <t>自投中继比例</t>
  </si>
  <si>
    <t>中继成本(元/E1)</t>
  </si>
  <si>
    <t>中继售价(元/E1)</t>
  </si>
  <si>
    <t>呼叫中心成本(元/坐席)</t>
  </si>
  <si>
    <t>呼叫中心售价(元/坐席)</t>
  </si>
  <si>
    <t>系统租用/服务费成本(元/坐席·月)</t>
  </si>
  <si>
    <t>系统租用/服务费售价(元/坐席·月)</t>
  </si>
  <si>
    <t>场地成本(元/员工·月)</t>
  </si>
  <si>
    <t>电脑配备数量(台)</t>
  </si>
  <si>
    <t>服务器托管费(元/台·月)</t>
  </si>
  <si>
    <t>宽带费(元/Mbps·月)</t>
  </si>
  <si>
    <t>坐席配套工具成本(网关/话机/耳麦等)</t>
  </si>
  <si>
    <t>坐席配套工具售价(网关/话机/耳麦等)</t>
  </si>
  <si>
    <t>中继网关</t>
  </si>
  <si>
    <t>托管费</t>
  </si>
  <si>
    <t>其它(例如营销费用)</t>
  </si>
  <si>
    <t>收入(一次性)</t>
  </si>
  <si>
    <t>呼叫中心</t>
  </si>
  <si>
    <t>坐席配套</t>
  </si>
  <si>
    <t>收入(每月)</t>
  </si>
  <si>
    <t>净投入</t>
  </si>
  <si>
    <t>净利(每月)</t>
  </si>
  <si>
    <t>深圳市天天讯通科技有限公司</t>
  </si>
  <si>
    <t>专注呼叫中心领域系统&amp;服务
团队成员通信行业经验10年+
经营理念：贴近 极致 创新 共赢</t>
  </si>
  <si>
    <t>相关产品：</t>
  </si>
  <si>
    <t>多用户托管型呼叫中心</t>
  </si>
  <si>
    <t>支持呼叫录音、弹屏、CRM
支持点击呼叫、预览外呼、预测外呼、呼叫任务、企业总机
录音体积小，长时间录音不失真，主被叫语音同步
支持各类软电话，支持转码
支持发展代理商，差价利润返点
丰富的计费策略，计费准确不丢单
主叫号码语音验证，确保通信安全
支持与众方EIX/EIA系统对接，同享呼叫中心丰富业务功能
支持第三方系统API接口集成
单台服务器最高支持2000并发
支持阿里云/腾讯云部署</t>
  </si>
  <si>
    <t>单用户项目型呼叫中心</t>
  </si>
  <si>
    <t>支持呼叫录音、弹屏、CRM
支持点击呼叫、预览外呼、预测外呼、呼叫任务、企业总机
支持FXO/GSM网关接入，语音走本地线路
支持本地部署，向外注册（例如VOS），语音走IP线路
录音体积小，长时间录音不失真，主被叫语音同步
支持各类软电话，支持转码
独有的呼叫预测算法，呼叫分配合理，坐席班组工作时间利用充分
故障自检&amp;恢复机制，自动快速恢复业务
支持长签，让坐席闲不下来
支持第三方系统API接口集成
单台服务器最高支持1000并发
支持阿里云/腾讯云部署
支持集中统一的远程管理
集中网管支持远程管理在局域网中部署的系统，免去现场支持，省时，省力，省钱</t>
  </si>
  <si>
    <t>虚商/渠道/集成商合作</t>
  </si>
  <si>
    <t>胡生 13691984890</t>
  </si>
  <si>
    <t>右图扫一扫 微信交流</t>
  </si>
</sst>
</file>

<file path=xl/styles.xml><?xml version="1.0" encoding="utf-8"?>
<styleSheet xmlns="http://schemas.openxmlformats.org/spreadsheetml/2006/main">
  <numFmts count="8">
    <numFmt numFmtId="176" formatCode="0.0_ "/>
    <numFmt numFmtId="177" formatCode="0.00_ "/>
    <numFmt numFmtId="178" formatCode="0_ "/>
    <numFmt numFmtId="179" formatCode="0.0%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FF"/>
      <name val="微软雅黑"/>
      <charset val="134"/>
    </font>
    <font>
      <b/>
      <sz val="9"/>
      <color rgb="FFFF0000"/>
      <name val="微软雅黑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79" fontId="3" fillId="0" borderId="1" xfId="0" applyNumberFormat="1" applyFont="1" applyBorder="1" applyAlignment="1" applyProtection="1">
      <alignment horizontal="left" vertical="center"/>
      <protection locked="0"/>
    </xf>
    <xf numFmtId="178" fontId="3" fillId="2" borderId="1" xfId="0" applyNumberFormat="1" applyFont="1" applyFill="1" applyBorder="1" applyAlignment="1" applyProtection="1">
      <alignment horizontal="left" vertical="center"/>
    </xf>
    <xf numFmtId="177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9" fontId="3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176" fontId="2" fillId="2" borderId="1" xfId="0" applyNumberFormat="1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179" fontId="3" fillId="2" borderId="1" xfId="0" applyNumberFormat="1" applyFont="1" applyFill="1" applyBorder="1" applyAlignment="1" applyProtection="1">
      <alignment horizontal="left" vertical="center"/>
    </xf>
    <xf numFmtId="177" fontId="3" fillId="0" borderId="1" xfId="0" applyNumberFormat="1" applyFont="1" applyBorder="1" applyAlignment="1" applyProtection="1">
      <alignment horizontal="left" vertical="center"/>
      <protection locked="0"/>
    </xf>
    <xf numFmtId="177" fontId="3" fillId="2" borderId="1" xfId="0" applyNumberFormat="1" applyFont="1" applyFill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  <protection locked="0"/>
    </xf>
    <xf numFmtId="9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</xdr:colOff>
      <xdr:row>5</xdr:row>
      <xdr:rowOff>20320</xdr:rowOff>
    </xdr:from>
    <xdr:to>
      <xdr:col>1</xdr:col>
      <xdr:colOff>2828925</xdr:colOff>
      <xdr:row>18</xdr:row>
      <xdr:rowOff>115570</xdr:rowOff>
    </xdr:to>
    <xdr:pic>
      <xdr:nvPicPr>
        <xdr:cNvPr id="2" name="图片 1" descr="webwxgetmsgimg[1]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5025" y="6306820"/>
          <a:ext cx="2819400" cy="2819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7"/>
  <sheetViews>
    <sheetView workbookViewId="0">
      <pane ySplit="1" topLeftCell="A2" activePane="bottomLeft" state="frozen"/>
      <selection/>
      <selection pane="bottomLeft" activeCell="B7" sqref="B7:B8"/>
    </sheetView>
  </sheetViews>
  <sheetFormatPr defaultColWidth="9" defaultRowHeight="14.25" outlineLevelCol="5"/>
  <cols>
    <col min="1" max="1" width="16.5" style="6" customWidth="1"/>
    <col min="2" max="2" width="24.625" style="6" customWidth="1"/>
    <col min="3" max="3" width="11.125" style="6"/>
    <col min="4" max="5" width="13.75" style="6" customWidth="1"/>
    <col min="6" max="6" width="14.5" style="6" customWidth="1"/>
    <col min="7" max="16384" width="9" style="6"/>
  </cols>
  <sheetData>
    <row r="1" s="5" customFormat="1" spans="1:6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</row>
    <row r="2" spans="1:6">
      <c r="A2" s="31" t="s">
        <v>6</v>
      </c>
      <c r="B2" s="13" t="s">
        <v>7</v>
      </c>
      <c r="C2" s="13">
        <v>10</v>
      </c>
      <c r="D2" s="17">
        <f>$C2</f>
        <v>10</v>
      </c>
      <c r="E2" s="17">
        <f>$C2</f>
        <v>10</v>
      </c>
      <c r="F2" s="17">
        <f>$C2</f>
        <v>10</v>
      </c>
    </row>
    <row r="3" spans="1:6">
      <c r="A3" s="32"/>
      <c r="B3" s="13" t="s">
        <v>8</v>
      </c>
      <c r="C3" s="13">
        <v>4</v>
      </c>
      <c r="D3" s="17">
        <f>$C3</f>
        <v>4</v>
      </c>
      <c r="E3" s="17">
        <f>$C3</f>
        <v>4</v>
      </c>
      <c r="F3" s="17">
        <f>$C3</f>
        <v>4</v>
      </c>
    </row>
    <row r="4" spans="1:6">
      <c r="A4" s="32"/>
      <c r="B4" s="13" t="s">
        <v>9</v>
      </c>
      <c r="C4" s="13">
        <v>3000</v>
      </c>
      <c r="D4" s="17">
        <f>$C4</f>
        <v>3000</v>
      </c>
      <c r="E4" s="17">
        <f>$C4</f>
        <v>3000</v>
      </c>
      <c r="F4" s="17">
        <f>$C4</f>
        <v>3000</v>
      </c>
    </row>
    <row r="5" spans="1:6">
      <c r="A5" s="32"/>
      <c r="B5" s="13" t="s">
        <v>10</v>
      </c>
      <c r="C5" s="13">
        <v>6000</v>
      </c>
      <c r="D5" s="17">
        <f t="shared" ref="D5:D11" si="0">$C5</f>
        <v>6000</v>
      </c>
      <c r="E5" s="17">
        <f t="shared" ref="E5:E11" si="1">$C5</f>
        <v>6000</v>
      </c>
      <c r="F5" s="17">
        <f t="shared" ref="F5:F11" si="2">$C5</f>
        <v>6000</v>
      </c>
    </row>
    <row r="6" spans="1:6">
      <c r="A6" s="32"/>
      <c r="B6" s="13" t="s">
        <v>11</v>
      </c>
      <c r="C6" s="13">
        <v>24</v>
      </c>
      <c r="D6" s="17">
        <f t="shared" si="0"/>
        <v>24</v>
      </c>
      <c r="E6" s="17">
        <f t="shared" si="1"/>
        <v>24</v>
      </c>
      <c r="F6" s="17">
        <f t="shared" si="2"/>
        <v>24</v>
      </c>
    </row>
    <row r="7" spans="1:6">
      <c r="A7" s="32"/>
      <c r="B7" s="13" t="s">
        <v>12</v>
      </c>
      <c r="C7" s="14">
        <v>0.01</v>
      </c>
      <c r="D7" s="33">
        <f t="shared" si="0"/>
        <v>0.01</v>
      </c>
      <c r="E7" s="33">
        <f t="shared" si="1"/>
        <v>0.01</v>
      </c>
      <c r="F7" s="33">
        <f t="shared" si="2"/>
        <v>0.01</v>
      </c>
    </row>
    <row r="8" spans="1:6">
      <c r="A8" s="32"/>
      <c r="B8" s="13" t="s">
        <v>13</v>
      </c>
      <c r="C8" s="13">
        <v>300</v>
      </c>
      <c r="D8" s="17">
        <f t="shared" si="0"/>
        <v>300</v>
      </c>
      <c r="E8" s="17">
        <f t="shared" si="1"/>
        <v>300</v>
      </c>
      <c r="F8" s="17">
        <f t="shared" si="2"/>
        <v>300</v>
      </c>
    </row>
    <row r="9" spans="1:6">
      <c r="A9" s="32"/>
      <c r="B9" s="13" t="s">
        <v>14</v>
      </c>
      <c r="C9" s="14">
        <v>0.2</v>
      </c>
      <c r="D9" s="33">
        <f t="shared" si="0"/>
        <v>0.2</v>
      </c>
      <c r="E9" s="33">
        <f t="shared" si="1"/>
        <v>0.2</v>
      </c>
      <c r="F9" s="33">
        <f t="shared" si="2"/>
        <v>0.2</v>
      </c>
    </row>
    <row r="10" spans="1:6">
      <c r="A10" s="32"/>
      <c r="B10" s="13" t="s">
        <v>15</v>
      </c>
      <c r="C10" s="14">
        <v>0.2</v>
      </c>
      <c r="D10" s="33">
        <f t="shared" si="0"/>
        <v>0.2</v>
      </c>
      <c r="E10" s="33">
        <f t="shared" si="1"/>
        <v>0.2</v>
      </c>
      <c r="F10" s="33">
        <f t="shared" si="2"/>
        <v>0.2</v>
      </c>
    </row>
    <row r="11" spans="1:6">
      <c r="A11" s="32"/>
      <c r="B11" s="13" t="s">
        <v>16</v>
      </c>
      <c r="C11" s="34">
        <v>1</v>
      </c>
      <c r="D11" s="35">
        <f t="shared" si="0"/>
        <v>1</v>
      </c>
      <c r="E11" s="35">
        <f t="shared" si="1"/>
        <v>1</v>
      </c>
      <c r="F11" s="35">
        <f t="shared" si="2"/>
        <v>1</v>
      </c>
    </row>
    <row r="12" spans="1:6">
      <c r="A12" s="32"/>
      <c r="B12" s="13" t="s">
        <v>17</v>
      </c>
      <c r="C12" s="13">
        <v>0.1</v>
      </c>
      <c r="D12" s="13">
        <v>0.1</v>
      </c>
      <c r="E12" s="13">
        <v>0.08</v>
      </c>
      <c r="F12" s="13">
        <v>0.08</v>
      </c>
    </row>
    <row r="13" spans="1:6">
      <c r="A13" s="32"/>
      <c r="B13" s="13" t="s">
        <v>18</v>
      </c>
      <c r="C13" s="13">
        <v>2000</v>
      </c>
      <c r="D13" s="17">
        <f t="shared" ref="D13:D16" si="3">$C13</f>
        <v>2000</v>
      </c>
      <c r="E13" s="17">
        <f t="shared" ref="E13:E16" si="4">$C13</f>
        <v>2000</v>
      </c>
      <c r="F13" s="17">
        <f t="shared" ref="F13:F16" si="5">$C13</f>
        <v>2000</v>
      </c>
    </row>
    <row r="14" spans="1:6">
      <c r="A14" s="32"/>
      <c r="B14" s="13" t="s">
        <v>19</v>
      </c>
      <c r="C14" s="13">
        <v>14</v>
      </c>
      <c r="D14" s="13">
        <v>14</v>
      </c>
      <c r="E14" s="13">
        <v>14</v>
      </c>
      <c r="F14" s="13">
        <v>14</v>
      </c>
    </row>
    <row r="15" spans="1:6">
      <c r="A15" s="32"/>
      <c r="B15" s="13" t="s">
        <v>20</v>
      </c>
      <c r="C15" s="13">
        <v>100</v>
      </c>
      <c r="D15" s="17">
        <f t="shared" si="3"/>
        <v>100</v>
      </c>
      <c r="E15" s="17">
        <f>$C15</f>
        <v>100</v>
      </c>
      <c r="F15" s="17">
        <f t="shared" si="5"/>
        <v>100</v>
      </c>
    </row>
    <row r="16" spans="1:6">
      <c r="A16" s="32"/>
      <c r="B16" s="13" t="s">
        <v>21</v>
      </c>
      <c r="C16" s="13">
        <v>10</v>
      </c>
      <c r="D16" s="17">
        <f t="shared" si="3"/>
        <v>10</v>
      </c>
      <c r="E16" s="17">
        <f t="shared" si="4"/>
        <v>10</v>
      </c>
      <c r="F16" s="17">
        <f t="shared" si="5"/>
        <v>10</v>
      </c>
    </row>
    <row r="17" spans="1:6">
      <c r="A17" s="32"/>
      <c r="B17" s="13" t="s">
        <v>22</v>
      </c>
      <c r="C17" s="13">
        <v>0</v>
      </c>
      <c r="D17" s="13">
        <v>200</v>
      </c>
      <c r="E17" s="13">
        <v>0</v>
      </c>
      <c r="F17" s="13">
        <v>0</v>
      </c>
    </row>
    <row r="18" spans="1:6">
      <c r="A18" s="32"/>
      <c r="B18" s="13" t="s">
        <v>23</v>
      </c>
      <c r="C18" s="13">
        <v>0</v>
      </c>
      <c r="D18" s="13">
        <v>60</v>
      </c>
      <c r="E18" s="13">
        <v>60</v>
      </c>
      <c r="F18" s="13">
        <v>60</v>
      </c>
    </row>
    <row r="19" spans="1:6">
      <c r="A19" s="32"/>
      <c r="B19" s="13" t="s">
        <v>24</v>
      </c>
      <c r="C19" s="13">
        <v>0</v>
      </c>
      <c r="D19" s="13">
        <v>24</v>
      </c>
      <c r="E19" s="13">
        <v>24</v>
      </c>
      <c r="F19" s="13">
        <v>24</v>
      </c>
    </row>
    <row r="20" spans="1:6">
      <c r="A20" s="32"/>
      <c r="B20" s="13" t="s">
        <v>25</v>
      </c>
      <c r="C20" s="13">
        <v>100</v>
      </c>
      <c r="D20" s="13">
        <v>200</v>
      </c>
      <c r="E20" s="13">
        <v>200</v>
      </c>
      <c r="F20" s="13">
        <v>200</v>
      </c>
    </row>
    <row r="21" spans="1:6">
      <c r="A21" s="32"/>
      <c r="B21" s="13" t="s">
        <v>26</v>
      </c>
      <c r="C21" s="13">
        <v>150</v>
      </c>
      <c r="D21" s="13">
        <v>300</v>
      </c>
      <c r="E21" s="13">
        <v>300</v>
      </c>
      <c r="F21" s="13">
        <v>300</v>
      </c>
    </row>
    <row r="22" spans="1:6">
      <c r="A22" s="36"/>
      <c r="B22" s="13" t="s">
        <v>27</v>
      </c>
      <c r="C22" s="13">
        <v>150</v>
      </c>
      <c r="D22" s="13">
        <v>300</v>
      </c>
      <c r="E22" s="13">
        <v>300</v>
      </c>
      <c r="F22" s="13">
        <v>300</v>
      </c>
    </row>
    <row r="23" ht="6" customHeight="1" spans="1:6">
      <c r="A23" s="13"/>
      <c r="B23" s="13"/>
      <c r="C23" s="37"/>
      <c r="D23" s="37"/>
      <c r="E23" s="37"/>
      <c r="F23" s="37"/>
    </row>
    <row r="24" spans="1:6">
      <c r="A24" s="38" t="s">
        <v>28</v>
      </c>
      <c r="B24" s="13" t="s">
        <v>29</v>
      </c>
      <c r="C24" s="28">
        <f t="shared" ref="C24:F24" si="6">SUM(C25:C28)</f>
        <v>29000</v>
      </c>
      <c r="D24" s="28">
        <f t="shared" si="6"/>
        <v>37600</v>
      </c>
      <c r="E24" s="28">
        <f t="shared" si="6"/>
        <v>30000</v>
      </c>
      <c r="F24" s="28">
        <f t="shared" si="6"/>
        <v>30000</v>
      </c>
    </row>
    <row r="25" spans="1:6">
      <c r="A25" s="39"/>
      <c r="B25" s="40" t="s">
        <v>30</v>
      </c>
      <c r="C25" s="25">
        <f t="shared" ref="C25:F25" si="7">C13*C14</f>
        <v>28000</v>
      </c>
      <c r="D25" s="25">
        <f t="shared" si="7"/>
        <v>28000</v>
      </c>
      <c r="E25" s="25">
        <f t="shared" si="7"/>
        <v>28000</v>
      </c>
      <c r="F25" s="25">
        <f t="shared" si="7"/>
        <v>28000</v>
      </c>
    </row>
    <row r="26" spans="1:6">
      <c r="A26" s="39"/>
      <c r="B26" s="40" t="s">
        <v>31</v>
      </c>
      <c r="C26" s="40">
        <v>0</v>
      </c>
      <c r="D26" s="40">
        <v>6000</v>
      </c>
      <c r="E26" s="40">
        <v>0</v>
      </c>
      <c r="F26" s="40">
        <v>0</v>
      </c>
    </row>
    <row r="27" spans="1:6">
      <c r="A27" s="39"/>
      <c r="B27" s="40" t="s">
        <v>32</v>
      </c>
      <c r="C27" s="40">
        <v>0</v>
      </c>
      <c r="D27" s="40">
        <v>1600</v>
      </c>
      <c r="E27" s="40">
        <v>0</v>
      </c>
      <c r="F27" s="40">
        <v>0</v>
      </c>
    </row>
    <row r="28" spans="1:6">
      <c r="A28" s="41"/>
      <c r="B28" s="40" t="s">
        <v>33</v>
      </c>
      <c r="C28" s="25">
        <f>C2*C20</f>
        <v>1000</v>
      </c>
      <c r="D28" s="25">
        <f t="shared" ref="C28:F28" si="8">D2*D20</f>
        <v>2000</v>
      </c>
      <c r="E28" s="25">
        <f t="shared" si="8"/>
        <v>2000</v>
      </c>
      <c r="F28" s="25">
        <f t="shared" si="8"/>
        <v>2000</v>
      </c>
    </row>
    <row r="29" spans="1:6">
      <c r="A29" s="38" t="s">
        <v>34</v>
      </c>
      <c r="B29" s="13" t="s">
        <v>29</v>
      </c>
      <c r="C29" s="28">
        <f t="shared" ref="C29:F29" si="9">SUM(C30:C31)</f>
        <v>0</v>
      </c>
      <c r="D29" s="28">
        <f t="shared" si="9"/>
        <v>8000</v>
      </c>
      <c r="E29" s="28">
        <f t="shared" si="9"/>
        <v>8000</v>
      </c>
      <c r="F29" s="28">
        <f t="shared" si="9"/>
        <v>0</v>
      </c>
    </row>
    <row r="30" spans="1:6">
      <c r="A30" s="39"/>
      <c r="B30" s="40" t="s">
        <v>35</v>
      </c>
      <c r="C30" s="40">
        <v>0</v>
      </c>
      <c r="D30" s="40">
        <v>8000</v>
      </c>
      <c r="E30" s="40">
        <v>8000</v>
      </c>
      <c r="F30" s="40">
        <v>0</v>
      </c>
    </row>
    <row r="31" spans="1:6">
      <c r="A31" s="41"/>
      <c r="B31" s="40" t="s">
        <v>36</v>
      </c>
      <c r="C31" s="40">
        <v>0</v>
      </c>
      <c r="D31" s="40">
        <v>0</v>
      </c>
      <c r="E31" s="40">
        <v>0</v>
      </c>
      <c r="F31" s="40">
        <v>0</v>
      </c>
    </row>
    <row r="32" spans="1:6">
      <c r="A32" s="38" t="s">
        <v>37</v>
      </c>
      <c r="B32" s="13" t="s">
        <v>29</v>
      </c>
      <c r="C32" s="28">
        <f t="shared" ref="C32:F32" si="10">SUM(C33:C39)</f>
        <v>9386</v>
      </c>
      <c r="D32" s="28">
        <f t="shared" si="10"/>
        <v>13173.2</v>
      </c>
      <c r="E32" s="28">
        <f t="shared" si="10"/>
        <v>11739.2</v>
      </c>
      <c r="F32" s="28">
        <f t="shared" si="10"/>
        <v>11439.2</v>
      </c>
    </row>
    <row r="33" spans="1:6">
      <c r="A33" s="39"/>
      <c r="B33" s="40" t="s">
        <v>38</v>
      </c>
      <c r="C33" s="40">
        <v>5000</v>
      </c>
      <c r="D33" s="40">
        <v>5000</v>
      </c>
      <c r="E33" s="40">
        <v>5000</v>
      </c>
      <c r="F33" s="40">
        <v>5000</v>
      </c>
    </row>
    <row r="34" spans="1:6">
      <c r="A34" s="39"/>
      <c r="B34" s="40" t="s">
        <v>39</v>
      </c>
      <c r="C34" s="40">
        <v>150</v>
      </c>
      <c r="D34" s="40">
        <v>150</v>
      </c>
      <c r="E34" s="40">
        <v>0</v>
      </c>
      <c r="F34" s="40">
        <v>0</v>
      </c>
    </row>
    <row r="35" spans="1:6">
      <c r="A35" s="39"/>
      <c r="B35" s="40" t="s">
        <v>40</v>
      </c>
      <c r="C35" s="25">
        <f>(C14*C15*C6*C16+IF(C19&lt;&gt;24,C6,30)*(C17+C18)*C19)*C11/1000</f>
        <v>336</v>
      </c>
      <c r="D35" s="25">
        <f t="shared" ref="C35:F35" si="11">(D14*D15*D6*D16+IF(D19&lt;&gt;24,D6,30)*(D17+D18)*D19)*D11/1000</f>
        <v>523.2</v>
      </c>
      <c r="E35" s="25">
        <f t="shared" si="11"/>
        <v>379.2</v>
      </c>
      <c r="F35" s="25">
        <f t="shared" si="11"/>
        <v>379.2</v>
      </c>
    </row>
    <row r="36" spans="1:6">
      <c r="A36" s="39"/>
      <c r="B36" s="40" t="s">
        <v>41</v>
      </c>
      <c r="C36" s="25">
        <f>C12*C2*C22*C6</f>
        <v>3600</v>
      </c>
      <c r="D36" s="25">
        <f t="shared" ref="C36:F36" si="12">D12*D2*D22*D6</f>
        <v>7200</v>
      </c>
      <c r="E36" s="25">
        <f t="shared" si="12"/>
        <v>5760</v>
      </c>
      <c r="F36" s="25">
        <f t="shared" si="12"/>
        <v>5760</v>
      </c>
    </row>
    <row r="37" spans="1:6">
      <c r="A37" s="39"/>
      <c r="B37" s="40" t="s">
        <v>42</v>
      </c>
      <c r="C37" s="40">
        <v>0</v>
      </c>
      <c r="D37" s="40">
        <v>0</v>
      </c>
      <c r="E37" s="40">
        <v>300</v>
      </c>
      <c r="F37" s="40">
        <v>0</v>
      </c>
    </row>
    <row r="38" spans="1:6">
      <c r="A38" s="39"/>
      <c r="B38" s="40" t="s">
        <v>43</v>
      </c>
      <c r="C38" s="40">
        <v>300</v>
      </c>
      <c r="D38" s="40">
        <v>300</v>
      </c>
      <c r="E38" s="40">
        <v>300</v>
      </c>
      <c r="F38" s="40">
        <v>300</v>
      </c>
    </row>
    <row r="39" spans="1:6">
      <c r="A39" s="41"/>
      <c r="B39" s="40" t="s">
        <v>44</v>
      </c>
      <c r="C39" s="40">
        <v>0</v>
      </c>
      <c r="D39" s="40">
        <v>0</v>
      </c>
      <c r="E39" s="40">
        <v>0</v>
      </c>
      <c r="F39" s="40">
        <v>0</v>
      </c>
    </row>
    <row r="40" spans="1:6">
      <c r="A40" s="13" t="s">
        <v>45</v>
      </c>
      <c r="B40" s="13" t="s">
        <v>29</v>
      </c>
      <c r="C40" s="28">
        <f t="shared" ref="C40:F40" si="13">C4*C2+C3*C5</f>
        <v>54000</v>
      </c>
      <c r="D40" s="28">
        <f t="shared" si="13"/>
        <v>54000</v>
      </c>
      <c r="E40" s="28">
        <f t="shared" si="13"/>
        <v>54000</v>
      </c>
      <c r="F40" s="28">
        <f t="shared" si="13"/>
        <v>54000</v>
      </c>
    </row>
    <row r="41" spans="1:6">
      <c r="A41" s="38" t="s">
        <v>46</v>
      </c>
      <c r="B41" s="13" t="s">
        <v>29</v>
      </c>
      <c r="C41" s="28">
        <f t="shared" ref="C41:F41" si="14">SUM(C42:C44)</f>
        <v>64800</v>
      </c>
      <c r="D41" s="28">
        <f t="shared" si="14"/>
        <v>129600</v>
      </c>
      <c r="E41" s="28">
        <f t="shared" si="14"/>
        <v>129600</v>
      </c>
      <c r="F41" s="28">
        <f t="shared" si="14"/>
        <v>129600</v>
      </c>
    </row>
    <row r="42" spans="1:6">
      <c r="A42" s="39"/>
      <c r="B42" s="40" t="s">
        <v>47</v>
      </c>
      <c r="C42" s="25">
        <f t="shared" ref="C42:F42" si="15">C2*C6*C21*C7*C8</f>
        <v>108000</v>
      </c>
      <c r="D42" s="25">
        <f t="shared" si="15"/>
        <v>216000</v>
      </c>
      <c r="E42" s="25">
        <f t="shared" si="15"/>
        <v>216000</v>
      </c>
      <c r="F42" s="25">
        <f t="shared" si="15"/>
        <v>216000</v>
      </c>
    </row>
    <row r="43" spans="1:6">
      <c r="A43" s="39"/>
      <c r="B43" s="40" t="s">
        <v>48</v>
      </c>
      <c r="C43" s="25">
        <f t="shared" ref="C43:F43" si="16">-C42*C9</f>
        <v>-21600</v>
      </c>
      <c r="D43" s="25">
        <f t="shared" si="16"/>
        <v>-43200</v>
      </c>
      <c r="E43" s="25">
        <f t="shared" si="16"/>
        <v>-43200</v>
      </c>
      <c r="F43" s="25">
        <f t="shared" si="16"/>
        <v>-43200</v>
      </c>
    </row>
    <row r="44" spans="1:6">
      <c r="A44" s="41"/>
      <c r="B44" s="40" t="s">
        <v>49</v>
      </c>
      <c r="C44" s="25">
        <f t="shared" ref="C44:F44" si="17">-C42*C10</f>
        <v>-21600</v>
      </c>
      <c r="D44" s="25">
        <f t="shared" si="17"/>
        <v>-43200</v>
      </c>
      <c r="E44" s="25">
        <f t="shared" si="17"/>
        <v>-43200</v>
      </c>
      <c r="F44" s="25">
        <f t="shared" si="17"/>
        <v>-43200</v>
      </c>
    </row>
    <row r="45" spans="1:6">
      <c r="A45" s="13" t="s">
        <v>50</v>
      </c>
      <c r="B45" s="13" t="s">
        <v>29</v>
      </c>
      <c r="C45" s="22">
        <f t="shared" ref="C45:F45" si="18">(12*C41-12*C40-12*C32-C29-C24)/10000</f>
        <v>-1.2032</v>
      </c>
      <c r="D45" s="22">
        <f t="shared" si="18"/>
        <v>70.35216</v>
      </c>
      <c r="E45" s="22">
        <f t="shared" si="18"/>
        <v>72.83296</v>
      </c>
      <c r="F45" s="22">
        <f t="shared" si="18"/>
        <v>73.99296</v>
      </c>
    </row>
    <row r="46" spans="1:6">
      <c r="A46" s="13" t="s">
        <v>51</v>
      </c>
      <c r="B46" s="13" t="s">
        <v>29</v>
      </c>
      <c r="C46" s="22">
        <f t="shared" ref="C46:F46" si="19">(12*C42-12*C41-12*C33-C30-C25)/10000</f>
        <v>43.04</v>
      </c>
      <c r="D46" s="22">
        <f t="shared" si="19"/>
        <v>94.08</v>
      </c>
      <c r="E46" s="22">
        <f t="shared" si="19"/>
        <v>94.08</v>
      </c>
      <c r="F46" s="22">
        <f t="shared" si="19"/>
        <v>94.88</v>
      </c>
    </row>
    <row r="47" spans="1:6">
      <c r="A47" s="13" t="s">
        <v>52</v>
      </c>
      <c r="B47" s="13" t="s">
        <v>29</v>
      </c>
      <c r="C47" s="29">
        <f t="shared" ref="C47:F47" si="20">IF((C41-C40-C32)&gt;0,(C24+C29)/(C41-C40-C32),"亏损")</f>
        <v>20.5091937765205</v>
      </c>
      <c r="D47" s="29">
        <f t="shared" si="20"/>
        <v>0.730455509492718</v>
      </c>
      <c r="E47" s="29">
        <f t="shared" si="20"/>
        <v>0.595044221181069</v>
      </c>
      <c r="F47" s="29">
        <f t="shared" si="20"/>
        <v>0.467575217266618</v>
      </c>
    </row>
  </sheetData>
  <sheetProtection sheet="1" objects="1"/>
  <mergeCells count="5">
    <mergeCell ref="A2:A22"/>
    <mergeCell ref="A24:A28"/>
    <mergeCell ref="A29:A31"/>
    <mergeCell ref="A32:A39"/>
    <mergeCell ref="A41:A4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9"/>
  <sheetViews>
    <sheetView tabSelected="1" workbookViewId="0">
      <pane ySplit="1" topLeftCell="A14" activePane="bottomLeft" state="frozen"/>
      <selection/>
      <selection pane="bottomLeft" activeCell="B35" sqref="B35"/>
    </sheetView>
  </sheetViews>
  <sheetFormatPr defaultColWidth="9" defaultRowHeight="14.25" outlineLevelCol="4"/>
  <cols>
    <col min="1" max="1" width="16.5" style="7" customWidth="1"/>
    <col min="2" max="2" width="27.875" style="7" customWidth="1"/>
    <col min="3" max="3" width="12" style="7"/>
    <col min="4" max="4" width="12.875" style="7" customWidth="1"/>
    <col min="5" max="5" width="13.75" style="7" customWidth="1"/>
    <col min="6" max="16383" width="9" style="7"/>
    <col min="16384" max="16384" width="9" style="8"/>
  </cols>
  <sheetData>
    <row r="1" s="5" customFormat="1" spans="1:5">
      <c r="A1" s="9" t="s">
        <v>0</v>
      </c>
      <c r="B1" s="9" t="s">
        <v>1</v>
      </c>
      <c r="C1" s="9" t="s">
        <v>53</v>
      </c>
      <c r="D1" s="9" t="s">
        <v>54</v>
      </c>
      <c r="E1" s="9" t="s">
        <v>55</v>
      </c>
    </row>
    <row r="2" s="6" customFormat="1" spans="1:5">
      <c r="A2" s="10" t="s">
        <v>6</v>
      </c>
      <c r="B2" s="11" t="s">
        <v>56</v>
      </c>
      <c r="C2" s="11">
        <v>10000</v>
      </c>
      <c r="D2" s="11">
        <v>10000</v>
      </c>
      <c r="E2" s="11">
        <v>10000</v>
      </c>
    </row>
    <row r="3" s="6" customFormat="1" spans="1:5">
      <c r="A3" s="12"/>
      <c r="B3" s="11" t="s">
        <v>57</v>
      </c>
      <c r="C3" s="11">
        <v>5000</v>
      </c>
      <c r="D3" s="11">
        <v>5000</v>
      </c>
      <c r="E3" s="11">
        <v>5000</v>
      </c>
    </row>
    <row r="4" s="6" customFormat="1" spans="1:5">
      <c r="A4" s="12"/>
      <c r="B4" s="11" t="s">
        <v>11</v>
      </c>
      <c r="C4" s="11">
        <v>26</v>
      </c>
      <c r="D4" s="11">
        <v>26</v>
      </c>
      <c r="E4" s="11">
        <v>26</v>
      </c>
    </row>
    <row r="5" s="6" customFormat="1" spans="1:5">
      <c r="A5" s="12"/>
      <c r="B5" s="11" t="s">
        <v>58</v>
      </c>
      <c r="C5" s="11">
        <v>8</v>
      </c>
      <c r="D5" s="11">
        <v>8</v>
      </c>
      <c r="E5" s="11">
        <v>8</v>
      </c>
    </row>
    <row r="6" s="6" customFormat="1" spans="1:5">
      <c r="A6" s="12"/>
      <c r="B6" s="13" t="s">
        <v>59</v>
      </c>
      <c r="C6" s="14">
        <v>0.2</v>
      </c>
      <c r="D6" s="14">
        <v>0.2</v>
      </c>
      <c r="E6" s="14">
        <v>0.2</v>
      </c>
    </row>
    <row r="7" s="6" customFormat="1" spans="1:5">
      <c r="A7" s="12"/>
      <c r="B7" s="13" t="s">
        <v>15</v>
      </c>
      <c r="C7" s="14">
        <v>0.2</v>
      </c>
      <c r="D7" s="14">
        <v>0.2</v>
      </c>
      <c r="E7" s="14">
        <v>0.2</v>
      </c>
    </row>
    <row r="8" s="6" customFormat="1" spans="1:5">
      <c r="A8" s="12"/>
      <c r="B8" s="11" t="s">
        <v>60</v>
      </c>
      <c r="C8" s="11">
        <v>30</v>
      </c>
      <c r="D8" s="11">
        <v>30</v>
      </c>
      <c r="E8" s="11">
        <v>30</v>
      </c>
    </row>
    <row r="9" s="6" customFormat="1" spans="1:5">
      <c r="A9" s="12"/>
      <c r="B9" s="11" t="s">
        <v>61</v>
      </c>
      <c r="C9" s="11">
        <v>0.5</v>
      </c>
      <c r="D9" s="11">
        <v>0.5</v>
      </c>
      <c r="E9" s="11">
        <v>0.5</v>
      </c>
    </row>
    <row r="10" s="6" customFormat="1" spans="1:5">
      <c r="A10" s="12"/>
      <c r="B10" s="11" t="s">
        <v>62</v>
      </c>
      <c r="C10" s="15">
        <f>ROUNDUP(C8*C9*C2/(100*C4*C5),0)</f>
        <v>8</v>
      </c>
      <c r="D10" s="15">
        <f>ROUNDUP(D8*D9*D2/(100*D4*D5),0)</f>
        <v>8</v>
      </c>
      <c r="E10" s="15">
        <f>ROUNDUP(E8*E9*E2/(100*E4*E5),0)</f>
        <v>8</v>
      </c>
    </row>
    <row r="11" s="6" customFormat="1" spans="1:5">
      <c r="A11" s="12"/>
      <c r="B11" s="11" t="s">
        <v>63</v>
      </c>
      <c r="C11" s="11">
        <v>8000</v>
      </c>
      <c r="D11" s="11">
        <v>8000</v>
      </c>
      <c r="E11" s="11">
        <v>8000</v>
      </c>
    </row>
    <row r="12" s="6" customFormat="1" spans="1:5">
      <c r="A12" s="12"/>
      <c r="B12" s="11" t="s">
        <v>64</v>
      </c>
      <c r="C12" s="11">
        <v>8</v>
      </c>
      <c r="D12" s="11">
        <v>8</v>
      </c>
      <c r="E12" s="11">
        <v>8</v>
      </c>
    </row>
    <row r="13" s="6" customFormat="1" spans="1:5">
      <c r="A13" s="12"/>
      <c r="B13" s="11" t="s">
        <v>65</v>
      </c>
      <c r="C13" s="11">
        <v>8000</v>
      </c>
      <c r="D13" s="11">
        <v>8000</v>
      </c>
      <c r="E13" s="11">
        <v>8000</v>
      </c>
    </row>
    <row r="14" s="6" customFormat="1" spans="1:5">
      <c r="A14" s="12"/>
      <c r="B14" s="11" t="s">
        <v>16</v>
      </c>
      <c r="C14" s="16">
        <v>1</v>
      </c>
      <c r="D14" s="16">
        <v>1</v>
      </c>
      <c r="E14" s="16">
        <v>1</v>
      </c>
    </row>
    <row r="15" s="6" customFormat="1" spans="1:5">
      <c r="A15" s="12"/>
      <c r="B15" s="11" t="s">
        <v>66</v>
      </c>
      <c r="C15" s="11">
        <v>0.07</v>
      </c>
      <c r="D15" s="11">
        <v>0</v>
      </c>
      <c r="E15" s="11">
        <v>0</v>
      </c>
    </row>
    <row r="16" s="6" customFormat="1" spans="1:5">
      <c r="A16" s="12"/>
      <c r="B16" s="11" t="s">
        <v>67</v>
      </c>
      <c r="C16" s="11">
        <v>0.08</v>
      </c>
      <c r="D16" s="11">
        <v>0</v>
      </c>
      <c r="E16" s="11">
        <v>0</v>
      </c>
    </row>
    <row r="17" s="6" customFormat="1" spans="1:5">
      <c r="A17" s="12"/>
      <c r="B17" s="11" t="s">
        <v>68</v>
      </c>
      <c r="C17" s="11">
        <v>1000</v>
      </c>
      <c r="D17" s="11">
        <v>1000</v>
      </c>
      <c r="E17" s="11">
        <v>1000</v>
      </c>
    </row>
    <row r="18" s="6" customFormat="1" spans="1:5">
      <c r="A18" s="12"/>
      <c r="B18" s="11" t="s">
        <v>69</v>
      </c>
      <c r="C18" s="17">
        <f>C3/C17</f>
        <v>5</v>
      </c>
      <c r="D18" s="17">
        <f>D3/D17</f>
        <v>5</v>
      </c>
      <c r="E18" s="17">
        <f>E3/E17</f>
        <v>5</v>
      </c>
    </row>
    <row r="19" s="6" customFormat="1" spans="1:5">
      <c r="A19" s="12"/>
      <c r="B19" s="11" t="s">
        <v>70</v>
      </c>
      <c r="C19" s="11">
        <v>10000</v>
      </c>
      <c r="D19" s="18">
        <v>10000</v>
      </c>
      <c r="E19" s="11">
        <v>10000</v>
      </c>
    </row>
    <row r="20" s="6" customFormat="1" spans="1:5">
      <c r="A20" s="12"/>
      <c r="B20" s="11" t="s">
        <v>71</v>
      </c>
      <c r="C20" s="19">
        <v>0.5</v>
      </c>
      <c r="D20" s="19">
        <v>1</v>
      </c>
      <c r="E20" s="19">
        <v>1</v>
      </c>
    </row>
    <row r="21" s="6" customFormat="1" spans="1:5">
      <c r="A21" s="12"/>
      <c r="B21" s="11" t="s">
        <v>72</v>
      </c>
      <c r="C21" s="11">
        <v>2000</v>
      </c>
      <c r="D21" s="11">
        <v>2000</v>
      </c>
      <c r="E21" s="11">
        <v>2000</v>
      </c>
    </row>
    <row r="22" s="6" customFormat="1" spans="1:5">
      <c r="A22" s="12"/>
      <c r="B22" s="11" t="s">
        <v>73</v>
      </c>
      <c r="C22" s="11">
        <v>0</v>
      </c>
      <c r="D22" s="11">
        <v>4000</v>
      </c>
      <c r="E22" s="11">
        <v>6000</v>
      </c>
    </row>
    <row r="23" s="6" customFormat="1" spans="1:5">
      <c r="A23" s="12"/>
      <c r="B23" s="11" t="s">
        <v>74</v>
      </c>
      <c r="C23" s="11">
        <v>100</v>
      </c>
      <c r="D23" s="11">
        <v>100</v>
      </c>
      <c r="E23" s="11">
        <v>100</v>
      </c>
    </row>
    <row r="24" s="6" customFormat="1" spans="1:5">
      <c r="A24" s="12"/>
      <c r="B24" s="11" t="s">
        <v>75</v>
      </c>
      <c r="C24" s="11">
        <v>0</v>
      </c>
      <c r="D24" s="11">
        <v>0</v>
      </c>
      <c r="E24" s="11">
        <v>300</v>
      </c>
    </row>
    <row r="25" s="6" customFormat="1" spans="1:5">
      <c r="A25" s="12"/>
      <c r="B25" s="11" t="s">
        <v>76</v>
      </c>
      <c r="C25" s="11">
        <v>1</v>
      </c>
      <c r="D25" s="11">
        <v>1</v>
      </c>
      <c r="E25" s="11">
        <v>1</v>
      </c>
    </row>
    <row r="26" s="6" customFormat="1" spans="1:5">
      <c r="A26" s="12"/>
      <c r="B26" s="11" t="s">
        <v>77</v>
      </c>
      <c r="C26" s="11">
        <v>0</v>
      </c>
      <c r="D26" s="11">
        <v>50</v>
      </c>
      <c r="E26" s="11">
        <v>4</v>
      </c>
    </row>
    <row r="27" s="6" customFormat="1" spans="1:5">
      <c r="A27" s="12"/>
      <c r="B27" s="11" t="s">
        <v>78</v>
      </c>
      <c r="C27" s="11">
        <v>500</v>
      </c>
      <c r="D27" s="11">
        <v>500</v>
      </c>
      <c r="E27" s="11">
        <v>500</v>
      </c>
    </row>
    <row r="28" s="6" customFormat="1" spans="1:5">
      <c r="A28" s="12"/>
      <c r="B28" s="11" t="s">
        <v>18</v>
      </c>
      <c r="C28" s="11">
        <v>5000</v>
      </c>
      <c r="D28" s="11">
        <v>5000</v>
      </c>
      <c r="E28" s="11">
        <v>5000</v>
      </c>
    </row>
    <row r="29" s="6" customFormat="1" spans="1:5">
      <c r="A29" s="12"/>
      <c r="B29" s="11" t="s">
        <v>79</v>
      </c>
      <c r="C29" s="17">
        <f>C10+C12</f>
        <v>16</v>
      </c>
      <c r="D29" s="17">
        <f>D10+D12</f>
        <v>16</v>
      </c>
      <c r="E29" s="17">
        <f>E10+E12</f>
        <v>16</v>
      </c>
    </row>
    <row r="30" s="6" customFormat="1" spans="1:5">
      <c r="A30" s="12"/>
      <c r="B30" s="11" t="s">
        <v>20</v>
      </c>
      <c r="C30" s="11">
        <v>100</v>
      </c>
      <c r="D30" s="11">
        <v>100</v>
      </c>
      <c r="E30" s="11">
        <v>100</v>
      </c>
    </row>
    <row r="31" s="6" customFormat="1" spans="1:5">
      <c r="A31" s="12"/>
      <c r="B31" s="11" t="s">
        <v>21</v>
      </c>
      <c r="C31" s="11">
        <v>10</v>
      </c>
      <c r="D31" s="11">
        <v>10</v>
      </c>
      <c r="E31" s="11">
        <v>10</v>
      </c>
    </row>
    <row r="32" s="6" customFormat="1" spans="1:5">
      <c r="A32" s="12"/>
      <c r="B32" s="11" t="s">
        <v>80</v>
      </c>
      <c r="C32" s="11">
        <v>200</v>
      </c>
      <c r="D32" s="11">
        <v>200</v>
      </c>
      <c r="E32" s="11">
        <v>0</v>
      </c>
    </row>
    <row r="33" s="6" customFormat="1" spans="1:5">
      <c r="A33" s="12"/>
      <c r="B33" s="11" t="s">
        <v>81</v>
      </c>
      <c r="C33" s="11">
        <v>100</v>
      </c>
      <c r="D33" s="11">
        <v>100</v>
      </c>
      <c r="E33" s="11">
        <v>0</v>
      </c>
    </row>
    <row r="34" s="6" customFormat="1" spans="1:5">
      <c r="A34" s="12"/>
      <c r="B34" s="11" t="s">
        <v>82</v>
      </c>
      <c r="C34" s="11">
        <v>200</v>
      </c>
      <c r="D34" s="11">
        <v>200</v>
      </c>
      <c r="E34" s="11">
        <v>200</v>
      </c>
    </row>
    <row r="35" s="6" customFormat="1" spans="1:5">
      <c r="A35" s="12"/>
      <c r="B35" s="11" t="s">
        <v>83</v>
      </c>
      <c r="C35" s="11">
        <v>200</v>
      </c>
      <c r="D35" s="11">
        <v>300</v>
      </c>
      <c r="E35" s="11">
        <v>600</v>
      </c>
    </row>
    <row r="36" s="6" customFormat="1" spans="1:5">
      <c r="A36" s="12"/>
      <c r="B36" s="11" t="s">
        <v>26</v>
      </c>
      <c r="C36" s="11">
        <v>300</v>
      </c>
      <c r="D36" s="11">
        <v>0</v>
      </c>
      <c r="E36" s="11">
        <v>0</v>
      </c>
    </row>
    <row r="37" s="6" customFormat="1" spans="1:5">
      <c r="A37" s="20"/>
      <c r="B37" s="11" t="s">
        <v>27</v>
      </c>
      <c r="C37" s="11">
        <v>300</v>
      </c>
      <c r="D37" s="11">
        <v>0</v>
      </c>
      <c r="E37" s="11">
        <v>0</v>
      </c>
    </row>
    <row r="38" s="6" customFormat="1" ht="6" customHeight="1" spans="1:5">
      <c r="A38" s="11"/>
      <c r="B38" s="11"/>
      <c r="C38" s="19"/>
      <c r="D38" s="19"/>
      <c r="E38" s="19"/>
    </row>
    <row r="39" s="6" customFormat="1" spans="1:5">
      <c r="A39" s="21" t="s">
        <v>28</v>
      </c>
      <c r="B39" s="11" t="s">
        <v>29</v>
      </c>
      <c r="C39" s="22">
        <f>SUM(C40:C43)</f>
        <v>2296666.66666667</v>
      </c>
      <c r="D39" s="22">
        <f>SUM(D40:D43)</f>
        <v>2463333.33333333</v>
      </c>
      <c r="E39" s="22">
        <f>SUM(E40:E43)</f>
        <v>2463333.33333333</v>
      </c>
    </row>
    <row r="40" s="6" customFormat="1" spans="1:5">
      <c r="A40" s="23"/>
      <c r="B40" s="24" t="s">
        <v>30</v>
      </c>
      <c r="C40" s="25">
        <f>C28*C29</f>
        <v>80000</v>
      </c>
      <c r="D40" s="25">
        <f>D28*D29</f>
        <v>80000</v>
      </c>
      <c r="E40" s="25">
        <f>E28*E29</f>
        <v>80000</v>
      </c>
    </row>
    <row r="41" s="6" customFormat="1" spans="1:5">
      <c r="A41" s="23"/>
      <c r="B41" s="24" t="s">
        <v>31</v>
      </c>
      <c r="C41" s="25">
        <f>C18*C19</f>
        <v>50000</v>
      </c>
      <c r="D41" s="25">
        <f>D18*D19</f>
        <v>50000</v>
      </c>
      <c r="E41" s="25">
        <f>E18*E19</f>
        <v>50000</v>
      </c>
    </row>
    <row r="42" s="6" customFormat="1" spans="1:5">
      <c r="A42" s="23"/>
      <c r="B42" s="24" t="s">
        <v>84</v>
      </c>
      <c r="C42" s="26">
        <f>C3*C20*C21/30</f>
        <v>166666.666666667</v>
      </c>
      <c r="D42" s="26">
        <f>D3*D20*D21/30</f>
        <v>333333.333333333</v>
      </c>
      <c r="E42" s="26">
        <f>E3*E20*E21/30</f>
        <v>333333.333333333</v>
      </c>
    </row>
    <row r="43" s="6" customFormat="1" spans="1:5">
      <c r="A43" s="27"/>
      <c r="B43" s="24" t="s">
        <v>33</v>
      </c>
      <c r="C43" s="25">
        <f>C2*C34</f>
        <v>2000000</v>
      </c>
      <c r="D43" s="25">
        <f>D2*D34</f>
        <v>2000000</v>
      </c>
      <c r="E43" s="25">
        <f>E2*E34</f>
        <v>2000000</v>
      </c>
    </row>
    <row r="44" s="6" customFormat="1" spans="1:5">
      <c r="A44" s="21" t="s">
        <v>34</v>
      </c>
      <c r="B44" s="11" t="s">
        <v>29</v>
      </c>
      <c r="C44" s="28">
        <f>SUM(C45:C46)</f>
        <v>1000000</v>
      </c>
      <c r="D44" s="28">
        <f>SUM(D45:D46)</f>
        <v>1000000</v>
      </c>
      <c r="E44" s="28">
        <f>SUM(E45:E46)</f>
        <v>1000000</v>
      </c>
    </row>
    <row r="45" s="6" customFormat="1" spans="1:5">
      <c r="A45" s="23"/>
      <c r="B45" s="24" t="s">
        <v>35</v>
      </c>
      <c r="C45" s="25">
        <f>C2*C23</f>
        <v>1000000</v>
      </c>
      <c r="D45" s="25">
        <f>D2*D23</f>
        <v>1000000</v>
      </c>
      <c r="E45" s="25">
        <f>E2*E23</f>
        <v>1000000</v>
      </c>
    </row>
    <row r="46" s="6" customFormat="1" spans="1:5">
      <c r="A46" s="27"/>
      <c r="B46" s="24" t="s">
        <v>36</v>
      </c>
      <c r="C46" s="24">
        <v>0</v>
      </c>
      <c r="D46" s="24">
        <v>0</v>
      </c>
      <c r="E46" s="24">
        <v>0</v>
      </c>
    </row>
    <row r="47" s="6" customFormat="1" spans="1:5">
      <c r="A47" s="21" t="s">
        <v>37</v>
      </c>
      <c r="B47" s="11" t="s">
        <v>29</v>
      </c>
      <c r="C47" s="28">
        <f>SUM(C48:C54)</f>
        <v>5709416</v>
      </c>
      <c r="D47" s="28">
        <f>SUM(D48:D54)</f>
        <v>249416</v>
      </c>
      <c r="E47" s="28">
        <f>SUM(E48:E54)</f>
        <v>218416</v>
      </c>
    </row>
    <row r="48" s="6" customFormat="1" spans="1:5">
      <c r="A48" s="23"/>
      <c r="B48" s="24" t="s">
        <v>41</v>
      </c>
      <c r="C48" s="25">
        <f>C15*C2*C37*C4</f>
        <v>5460000</v>
      </c>
      <c r="D48" s="25">
        <f>D15*D2*D37*D4</f>
        <v>0</v>
      </c>
      <c r="E48" s="25">
        <f>E15*E2*E37*E4</f>
        <v>0</v>
      </c>
    </row>
    <row r="49" s="6" customFormat="1" spans="1:5">
      <c r="A49" s="23"/>
      <c r="B49" s="24" t="s">
        <v>38</v>
      </c>
      <c r="C49" s="25">
        <f>C27*(C10+C12)</f>
        <v>8000</v>
      </c>
      <c r="D49" s="25">
        <f>D27*(D10+D12)</f>
        <v>8000</v>
      </c>
      <c r="E49" s="25">
        <f>E27*(E10+E12)</f>
        <v>8000</v>
      </c>
    </row>
    <row r="50" s="6" customFormat="1" spans="1:5">
      <c r="A50" s="23"/>
      <c r="B50" s="24" t="s">
        <v>39</v>
      </c>
      <c r="C50" s="25">
        <f>C33*C3*60/1000</f>
        <v>30000</v>
      </c>
      <c r="D50" s="25">
        <f>D33*D3*60/1000</f>
        <v>30000</v>
      </c>
      <c r="E50" s="25">
        <f>E33*E3*60/1000</f>
        <v>0</v>
      </c>
    </row>
    <row r="51" s="6" customFormat="1" spans="1:5">
      <c r="A51" s="23"/>
      <c r="B51" s="24" t="s">
        <v>40</v>
      </c>
      <c r="C51" s="25">
        <f>(C4*C29*C30*C31)*C14/1000</f>
        <v>416</v>
      </c>
      <c r="D51" s="25">
        <f>(D4*D29*D30*D31)*D14/1000</f>
        <v>416</v>
      </c>
      <c r="E51" s="25">
        <f>(E4*E29*E30*E31)*E14/1000</f>
        <v>416</v>
      </c>
    </row>
    <row r="52" s="6" customFormat="1" spans="1:5">
      <c r="A52" s="23"/>
      <c r="B52" s="24" t="s">
        <v>85</v>
      </c>
      <c r="C52" s="25">
        <f>C32*C18</f>
        <v>1000</v>
      </c>
      <c r="D52" s="25">
        <f>D32*D18</f>
        <v>1000</v>
      </c>
      <c r="E52" s="25">
        <f>E32*E18</f>
        <v>0</v>
      </c>
    </row>
    <row r="53" s="6" customFormat="1" spans="1:5">
      <c r="A53" s="23"/>
      <c r="B53" s="24" t="s">
        <v>43</v>
      </c>
      <c r="C53" s="25">
        <f>C2*C25</f>
        <v>10000</v>
      </c>
      <c r="D53" s="25">
        <f>D2*D25</f>
        <v>10000</v>
      </c>
      <c r="E53" s="25">
        <f>E2*E25</f>
        <v>10000</v>
      </c>
    </row>
    <row r="54" s="6" customFormat="1" spans="1:5">
      <c r="A54" s="27"/>
      <c r="B54" s="24" t="s">
        <v>86</v>
      </c>
      <c r="C54" s="24">
        <v>200000</v>
      </c>
      <c r="D54" s="24">
        <v>200000</v>
      </c>
      <c r="E54" s="24">
        <v>200000</v>
      </c>
    </row>
    <row r="55" s="6" customFormat="1" spans="1:5">
      <c r="A55" s="11" t="s">
        <v>45</v>
      </c>
      <c r="B55" s="11" t="s">
        <v>29</v>
      </c>
      <c r="C55" s="28">
        <f>C10*C11+C12*C13</f>
        <v>128000</v>
      </c>
      <c r="D55" s="28">
        <f>D10*D11+D12*D13</f>
        <v>128000</v>
      </c>
      <c r="E55" s="28">
        <f>E10*E11+E12*E13</f>
        <v>128000</v>
      </c>
    </row>
    <row r="56" s="6" customFormat="1" spans="1:5">
      <c r="A56" s="21" t="s">
        <v>87</v>
      </c>
      <c r="B56" s="11" t="s">
        <v>29</v>
      </c>
      <c r="C56" s="28">
        <f>SUM(C57:C59)</f>
        <v>2000000</v>
      </c>
      <c r="D56" s="22">
        <f>SUM(D57:D59)</f>
        <v>3666666.66666667</v>
      </c>
      <c r="E56" s="28">
        <f>SUM(E57:E59)</f>
        <v>10000000</v>
      </c>
    </row>
    <row r="57" s="6" customFormat="1" spans="1:5">
      <c r="A57" s="23"/>
      <c r="B57" s="24" t="s">
        <v>88</v>
      </c>
      <c r="C57" s="25">
        <f>C2*C24</f>
        <v>0</v>
      </c>
      <c r="D57" s="25">
        <f>D2*D24</f>
        <v>0</v>
      </c>
      <c r="E57" s="25">
        <f>E2*E24</f>
        <v>3000000</v>
      </c>
    </row>
    <row r="58" s="6" customFormat="1" spans="1:5">
      <c r="A58" s="23"/>
      <c r="B58" s="24" t="s">
        <v>84</v>
      </c>
      <c r="C58" s="26">
        <f>C3*C20*C22/30</f>
        <v>0</v>
      </c>
      <c r="D58" s="26">
        <f>D3*D20*D22/30</f>
        <v>666666.666666667</v>
      </c>
      <c r="E58" s="26">
        <f>E3*E20*E22/30</f>
        <v>1000000</v>
      </c>
    </row>
    <row r="59" s="6" customFormat="1" spans="1:5">
      <c r="A59" s="27"/>
      <c r="B59" s="24" t="s">
        <v>89</v>
      </c>
      <c r="C59" s="25">
        <f>C2*C35</f>
        <v>2000000</v>
      </c>
      <c r="D59" s="25">
        <f>D2*D35</f>
        <v>3000000</v>
      </c>
      <c r="E59" s="25">
        <f>E2*E35</f>
        <v>6000000</v>
      </c>
    </row>
    <row r="60" s="6" customFormat="1" spans="1:5">
      <c r="A60" s="21" t="s">
        <v>90</v>
      </c>
      <c r="B60" s="11" t="s">
        <v>29</v>
      </c>
      <c r="C60" s="28">
        <f>SUM(C61:C62)</f>
        <v>6240000</v>
      </c>
      <c r="D60" s="28">
        <f>SUM(D61:D62)</f>
        <v>500000</v>
      </c>
      <c r="E60" s="28">
        <f>SUM(E61:E62)</f>
        <v>40000</v>
      </c>
    </row>
    <row r="61" s="6" customFormat="1" spans="1:5">
      <c r="A61" s="23"/>
      <c r="B61" s="24" t="s">
        <v>41</v>
      </c>
      <c r="C61" s="25">
        <f>C2*C4*C37*C16</f>
        <v>6240000</v>
      </c>
      <c r="D61" s="25">
        <f>D2*D4*D37*D16</f>
        <v>0</v>
      </c>
      <c r="E61" s="25">
        <f>E2*E4*E37*E16</f>
        <v>0</v>
      </c>
    </row>
    <row r="62" s="6" customFormat="1" spans="1:5">
      <c r="A62" s="27"/>
      <c r="B62" s="24" t="s">
        <v>43</v>
      </c>
      <c r="C62" s="25">
        <f>C2*C26</f>
        <v>0</v>
      </c>
      <c r="D62" s="25">
        <f>D2*D26</f>
        <v>500000</v>
      </c>
      <c r="E62" s="25">
        <f>E2*E26</f>
        <v>40000</v>
      </c>
    </row>
    <row r="63" s="6" customFormat="1" spans="1:5">
      <c r="A63" s="23" t="s">
        <v>91</v>
      </c>
      <c r="B63" s="11" t="s">
        <v>29</v>
      </c>
      <c r="C63" s="22">
        <f>C39+C44-C56</f>
        <v>1296666.66666667</v>
      </c>
      <c r="D63" s="22">
        <f>D39+D44-D56</f>
        <v>-203333.333333337</v>
      </c>
      <c r="E63" s="22">
        <f>E39+E44-E56</f>
        <v>-6536666.66666667</v>
      </c>
    </row>
    <row r="64" s="6" customFormat="1" spans="1:5">
      <c r="A64" s="21" t="s">
        <v>92</v>
      </c>
      <c r="B64" s="11" t="s">
        <v>29</v>
      </c>
      <c r="C64" s="28">
        <f>SUM(C65:C67)</f>
        <v>318350.399999999</v>
      </c>
      <c r="D64" s="28">
        <f>SUM(D65:D67)</f>
        <v>150350.4</v>
      </c>
      <c r="E64" s="28">
        <f>SUM(E65:E67)</f>
        <v>-107049.6</v>
      </c>
    </row>
    <row r="65" s="6" customFormat="1" spans="1:5">
      <c r="A65" s="23"/>
      <c r="B65" s="24" t="s">
        <v>47</v>
      </c>
      <c r="C65" s="25">
        <f>C60-C47</f>
        <v>530583.999999999</v>
      </c>
      <c r="D65" s="25">
        <f>D60-D47</f>
        <v>250584</v>
      </c>
      <c r="E65" s="25">
        <f>E60-E47</f>
        <v>-178416</v>
      </c>
    </row>
    <row r="66" s="6" customFormat="1" spans="1:5">
      <c r="A66" s="23"/>
      <c r="B66" s="24" t="s">
        <v>48</v>
      </c>
      <c r="C66" s="25">
        <f>-C65*C6</f>
        <v>-106116.8</v>
      </c>
      <c r="D66" s="25">
        <f>-D65*D6</f>
        <v>-50116.8</v>
      </c>
      <c r="E66" s="25">
        <f>-E65*E6</f>
        <v>35683.2</v>
      </c>
    </row>
    <row r="67" s="6" customFormat="1" spans="1:5">
      <c r="A67" s="27"/>
      <c r="B67" s="24" t="s">
        <v>49</v>
      </c>
      <c r="C67" s="25">
        <f>-C65*C7</f>
        <v>-106116.8</v>
      </c>
      <c r="D67" s="25">
        <f>-D65*D7</f>
        <v>-50116.8</v>
      </c>
      <c r="E67" s="25">
        <f>-E65*E7</f>
        <v>35683.2</v>
      </c>
    </row>
    <row r="68" s="6" customFormat="1" spans="1:5">
      <c r="A68" s="11" t="s">
        <v>51</v>
      </c>
      <c r="B68" s="11" t="s">
        <v>29</v>
      </c>
      <c r="C68" s="22">
        <f>12*C64/10000</f>
        <v>382.020479999999</v>
      </c>
      <c r="D68" s="22">
        <f>12*D64/10000</f>
        <v>180.42048</v>
      </c>
      <c r="E68" s="22">
        <f>12*E64/10000</f>
        <v>-128.45952</v>
      </c>
    </row>
    <row r="69" s="6" customFormat="1" spans="1:5">
      <c r="A69" s="11" t="s">
        <v>52</v>
      </c>
      <c r="B69" s="11" t="s">
        <v>29</v>
      </c>
      <c r="C69" s="29">
        <f>IF(C63&lt;0,0,IF(C64&gt;0,C63/C64,"亏损"))</f>
        <v>4.07308006104806</v>
      </c>
      <c r="D69" s="29">
        <f>IF(D63&lt;0,0,IF(D64&gt;0,D63/D64,"亏损"))</f>
        <v>0</v>
      </c>
      <c r="E69" s="29">
        <f>IF(E63&lt;0,0,IF(E64&gt;0,E63/E64,"亏损"))</f>
        <v>0</v>
      </c>
    </row>
  </sheetData>
  <sheetProtection sheet="1" objects="1"/>
  <mergeCells count="7">
    <mergeCell ref="A2:A37"/>
    <mergeCell ref="A39:A43"/>
    <mergeCell ref="A44:A46"/>
    <mergeCell ref="A47:A54"/>
    <mergeCell ref="A56:A59"/>
    <mergeCell ref="A60:A62"/>
    <mergeCell ref="A64:A67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E5" sqref="E5"/>
    </sheetView>
  </sheetViews>
  <sheetFormatPr defaultColWidth="9" defaultRowHeight="16.5" outlineLevelCol="1"/>
  <cols>
    <col min="1" max="1" width="27.5" style="1" customWidth="1"/>
    <col min="2" max="2" width="73.125" style="1" customWidth="1"/>
    <col min="3" max="16384" width="9" style="1"/>
  </cols>
  <sheetData>
    <row r="1" ht="49.5" spans="1:2">
      <c r="A1" s="2" t="s">
        <v>93</v>
      </c>
      <c r="B1" s="3" t="s">
        <v>94</v>
      </c>
    </row>
    <row r="3" spans="1:1">
      <c r="A3" s="2" t="s">
        <v>95</v>
      </c>
    </row>
    <row r="4" ht="181.5" spans="1:2">
      <c r="A4" s="4" t="s">
        <v>96</v>
      </c>
      <c r="B4" s="3" t="s">
        <v>97</v>
      </c>
    </row>
    <row r="5" ht="231" spans="1:2">
      <c r="A5" s="4" t="s">
        <v>98</v>
      </c>
      <c r="B5" s="3" t="s">
        <v>99</v>
      </c>
    </row>
    <row r="7" spans="1:1">
      <c r="A7" s="2" t="s">
        <v>100</v>
      </c>
    </row>
    <row r="8" spans="1:1">
      <c r="A8" s="2" t="s">
        <v>101</v>
      </c>
    </row>
    <row r="9" spans="1:1">
      <c r="A9" s="2" t="s">
        <v>102</v>
      </c>
    </row>
  </sheetData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终端客户</vt:lpstr>
      <vt:lpstr>虚商-渠道-集成商</vt:lpstr>
      <vt:lpstr>关于我们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2017-05-25T06:26:00Z</dcterms:created>
  <dcterms:modified xsi:type="dcterms:W3CDTF">2017-05-28T11:00:08Z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